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a.Vilsone\Documents\Priekšvēlēšanu aģitācija 2021\"/>
    </mc:Choice>
  </mc:AlternateContent>
  <bookViews>
    <workbookView xWindow="0" yWindow="0" windowWidth="25200" windowHeight="11180" tabRatio="1000"/>
  </bookViews>
  <sheets>
    <sheet name="Ieņēmumu, izdevumu deklarācija" sheetId="2" r:id="rId1"/>
  </sheets>
  <definedNames>
    <definedName name="_xlnm.Print_Area" localSheetId="0">'Ieņēmumu, izdevumu deklarācija'!$A$1:$AS$28</definedName>
  </definedNames>
  <calcPr calcId="191029"/>
</workbook>
</file>

<file path=xl/calcChain.xml><?xml version="1.0" encoding="utf-8"?>
<calcChain xmlns="http://schemas.openxmlformats.org/spreadsheetml/2006/main">
  <c r="AG27" i="2" l="1"/>
  <c r="AG28" i="2"/>
  <c r="AG8" i="2"/>
  <c r="AS9" i="2"/>
  <c r="AS10" i="2"/>
  <c r="AS11" i="2"/>
  <c r="AS12" i="2"/>
  <c r="K8" i="2"/>
  <c r="J8" i="2"/>
  <c r="H8" i="2"/>
  <c r="G8" i="2"/>
  <c r="AO27" i="2"/>
  <c r="AO28" i="2"/>
  <c r="AO26" i="2"/>
  <c r="AO8" i="2"/>
  <c r="AN27" i="2"/>
  <c r="AN28" i="2"/>
  <c r="AN8" i="2"/>
  <c r="AM27" i="2"/>
  <c r="AM28" i="2"/>
  <c r="AM8" i="2"/>
  <c r="AL27" i="2"/>
  <c r="AL28" i="2"/>
  <c r="AL26" i="2"/>
  <c r="AL8" i="2"/>
  <c r="AK27" i="2"/>
  <c r="AK28" i="2"/>
  <c r="AK8" i="2"/>
  <c r="AE27" i="2"/>
  <c r="AE28" i="2"/>
  <c r="AR8" i="2"/>
  <c r="AQ8" i="2"/>
  <c r="AP8" i="2"/>
  <c r="AJ8" i="2"/>
  <c r="AE7" i="2"/>
  <c r="AE8" i="2" s="1"/>
  <c r="AB8" i="2"/>
  <c r="AF8" i="2"/>
  <c r="R27" i="2"/>
  <c r="R28" i="2"/>
  <c r="R8" i="2"/>
  <c r="AA8" i="2"/>
  <c r="AC27" i="2"/>
  <c r="AC28" i="2"/>
  <c r="Z27" i="2"/>
  <c r="AA27" i="2"/>
  <c r="AB27" i="2"/>
  <c r="Z28" i="2"/>
  <c r="AA28" i="2"/>
  <c r="AC8" i="2"/>
  <c r="AB26" i="2"/>
  <c r="Y27" i="2"/>
  <c r="Y26" i="2"/>
  <c r="Y28" i="2" s="1"/>
  <c r="Y8" i="2"/>
  <c r="W27" i="2"/>
  <c r="W28" i="2"/>
  <c r="W8" i="2"/>
  <c r="T28" i="2"/>
  <c r="T27" i="2"/>
  <c r="T8" i="2"/>
  <c r="S27" i="2"/>
  <c r="S28" i="2"/>
  <c r="S8" i="2"/>
  <c r="V27" i="2"/>
  <c r="V28" i="2"/>
  <c r="V8" i="2"/>
  <c r="P27" i="2"/>
  <c r="P28" i="2"/>
  <c r="P8" i="2"/>
  <c r="O27" i="2"/>
  <c r="O26" i="2"/>
  <c r="O28" i="2" s="1"/>
  <c r="O8" i="2"/>
  <c r="N27" i="2"/>
  <c r="N26" i="2"/>
  <c r="N28" i="2" s="1"/>
  <c r="N8" i="2"/>
  <c r="I27" i="2"/>
  <c r="I26" i="2"/>
  <c r="I28" i="2" s="1"/>
  <c r="I8" i="2"/>
  <c r="E27" i="2"/>
  <c r="E28" i="2"/>
  <c r="E8" i="2"/>
  <c r="B8" i="2"/>
  <c r="B27" i="2"/>
  <c r="B28" i="2"/>
  <c r="Q27" i="2"/>
  <c r="U27" i="2"/>
  <c r="U28" i="2"/>
  <c r="Q8" i="2"/>
  <c r="U8" i="2"/>
  <c r="H27" i="2"/>
  <c r="H26" i="2"/>
  <c r="H28" i="2" s="1"/>
  <c r="D27" i="2"/>
  <c r="D28" i="2"/>
  <c r="D8" i="2"/>
  <c r="AS22" i="2"/>
  <c r="AS23" i="2"/>
  <c r="AS24" i="2"/>
  <c r="AS25" i="2"/>
  <c r="AS13" i="2"/>
  <c r="AS14" i="2"/>
  <c r="AS15" i="2"/>
  <c r="AS16" i="2"/>
  <c r="AS17" i="2"/>
  <c r="AS18" i="2"/>
  <c r="AS19" i="2"/>
  <c r="AS20" i="2"/>
  <c r="AS21" i="2"/>
  <c r="AS5" i="2"/>
  <c r="AS6" i="2"/>
  <c r="AS4" i="2" s="1"/>
  <c r="AR27" i="2"/>
  <c r="AI27" i="2"/>
  <c r="AI8" i="2"/>
  <c r="AP26" i="2"/>
  <c r="AP28" i="2" s="1"/>
  <c r="AP27" i="2"/>
  <c r="X27" i="2"/>
  <c r="Z8" i="2"/>
  <c r="X8" i="2"/>
  <c r="X28" i="2"/>
  <c r="L27" i="2"/>
  <c r="L7" i="2"/>
  <c r="L8" i="2" s="1"/>
  <c r="L28" i="2"/>
  <c r="M27" i="2"/>
  <c r="M7" i="2"/>
  <c r="M8" i="2" s="1"/>
  <c r="M28" i="2"/>
  <c r="J27" i="2"/>
  <c r="J28" i="2"/>
  <c r="F27" i="2"/>
  <c r="AQ26" i="2"/>
  <c r="AQ27" i="2"/>
  <c r="AQ28" i="2"/>
  <c r="K27" i="2"/>
  <c r="K28" i="2"/>
  <c r="AH27" i="2"/>
  <c r="AH28" i="2"/>
  <c r="AH8" i="2"/>
  <c r="AJ26" i="2"/>
  <c r="AJ27" i="2"/>
  <c r="AJ28" i="2"/>
  <c r="AD27" i="2"/>
  <c r="AD3" i="2"/>
  <c r="AD8" i="2" s="1"/>
  <c r="AF27" i="2"/>
  <c r="F28" i="2"/>
  <c r="G28" i="2"/>
  <c r="Q28" i="2"/>
  <c r="AD28" i="2"/>
  <c r="AF28" i="2"/>
  <c r="AI28" i="2"/>
  <c r="AR28" i="2"/>
  <c r="G27" i="2"/>
  <c r="C28" i="2"/>
  <c r="C27" i="2"/>
  <c r="C8" i="2"/>
  <c r="F8" i="2"/>
  <c r="AS7" i="2" l="1"/>
  <c r="AS26" i="2"/>
  <c r="AB28" i="2"/>
  <c r="AS28" i="2" s="1"/>
  <c r="AS3" i="2"/>
  <c r="AS27" i="2"/>
  <c r="AS8" i="2"/>
  <c r="AS30" i="2" l="1"/>
</calcChain>
</file>

<file path=xl/sharedStrings.xml><?xml version="1.0" encoding="utf-8"?>
<sst xmlns="http://schemas.openxmlformats.org/spreadsheetml/2006/main" count="73" uniqueCount="73">
  <si>
    <t>I. Ieņēmumi</t>
  </si>
  <si>
    <t>1. Biedru naudas un iestāšanās naudas veidā saņemtie finanšu līdzekļi</t>
  </si>
  <si>
    <t>2. Dāvinājumi (ziedojumi):</t>
  </si>
  <si>
    <t>a) finanšu līdzekļu veidā</t>
  </si>
  <si>
    <t>b) citu veidu dāvinājumi (ziedojumi)</t>
  </si>
  <si>
    <t>3. Citu veidu ienākumi</t>
  </si>
  <si>
    <t>IEŅĒMUMI KOPĀ (1 + 2 + 3)</t>
  </si>
  <si>
    <t>II. Izdevumi</t>
  </si>
  <si>
    <t>1. Par reklāmas izvietošanu:</t>
  </si>
  <si>
    <t>a) sabiedriskajā televīzijā</t>
  </si>
  <si>
    <t>b) sabiedriskajā radio</t>
  </si>
  <si>
    <t>c) komerciālajā televīzijā</t>
  </si>
  <si>
    <t>d) komerciālajā radio</t>
  </si>
  <si>
    <t>e) laikrakstos, žurnālos, biļetenos un citos likumā noteiktajā kārtībā reģistrētajos periodiskajos izdevumos, kuri tiek sagatavoti iespiedtehnikā un plaši izplatīti visā valsts teritorijā</t>
  </si>
  <si>
    <t>f) laikrakstos, žurnālos, biļetenos un citos likumā noteiktajā kārtībā reģistrētajos periodiskajos izdevumos, kuri tiek sagatavoti iespiedtehnikā un kuru tirāžas lielākā daļa tiek izplatīta vienas republikas pilsētas vai rajona teritorijā</t>
  </si>
  <si>
    <t>g) internetā, izņemot politiskās organizācijas (partijas) mājaslapu internetā</t>
  </si>
  <si>
    <t>h) telpās un publiskās vietās (piemēram, laukumos, skvēros, ielās, uz tiltiem) neatkarīgi no īpašuma piederības</t>
  </si>
  <si>
    <t>2. Pasta (arī elektroniskā pasta) pakalpojumu izmantošana, lai ar tā palīdzību nosūtītu priekšvēlēšanu aģitācijas materiālus</t>
  </si>
  <si>
    <t>3. Visu veidu reklāmas materiālu (piemēram, videomateriāli, audiomateriāli, plakāti) sagatavošana, lai tos izplatītu šīs deklarācijas II nodaļas “Izdevumi” 1. un 2.punktā paredzētajā veidā</t>
  </si>
  <si>
    <t>4. Vēlēšanu kampaņas plānošana, sagatavošana un organizēšana</t>
  </si>
  <si>
    <t>5. Vēlēšanu kampaņā iesaistīto personu darba algas izmaksas un citi maksājumi fiziskajām personām, izņemot šīs deklarācijas II nodaļas “Izdevumi” 8.punktā paredzētos gadījumus</t>
  </si>
  <si>
    <t>6. Kustamas un nekustamas mantas īre vēlēšanu kampaņas vajadzībām</t>
  </si>
  <si>
    <t>7. Laikrakstu, žurnālu, biļetenu, grāmatu un citu iespiedtehnikā sagatavotu izdevumu publicēšana vēlēšanu kampaņas vajadzībām</t>
  </si>
  <si>
    <t>8. Labdarības pasākumu finansēšana, sponsorēšana, izmaksājot pabalstus un izdarot dāvinājumus (ziedojumus)</t>
  </si>
  <si>
    <t>Priekšvēlēšanu izdevumu apmērs (1 + 8), izdevumi, uz kuriem attiecas Politisko organizāciju (partiju) finansēšanas likuma 8.4 panta pirmajā, otrajā un trešajā daļā minētie ierobežojumi</t>
  </si>
  <si>
    <t>IZDEVUMI KOPĀ (1 + 2 + 3 + 4 + 5 + 6 + 7 + 8 + 9)</t>
  </si>
  <si>
    <t>Alternative</t>
  </si>
  <si>
    <t>9. Citu ar vēlēšanu kampaņu saistītu izdevumu segšana</t>
  </si>
  <si>
    <t>Jaunā konservatīvā partija</t>
  </si>
  <si>
    <t>Jaunā Saskaņa</t>
  </si>
  <si>
    <t>Jaunā VIENOTĪBA</t>
  </si>
  <si>
    <t>Latvijas Krievu savienība</t>
  </si>
  <si>
    <t>Nacionālā apvienība "Visu Latvijai!"-"Tēvzemei un Brīvībai/LNNK"</t>
  </si>
  <si>
    <t>Nacionālā Savienība TAISNĪGUMS</t>
  </si>
  <si>
    <t>PROGRESĪVIE</t>
  </si>
  <si>
    <t>Saskaņa</t>
  </si>
  <si>
    <t>Zaļo un Zemnieku savienība</t>
  </si>
  <si>
    <t>kopā</t>
  </si>
  <si>
    <t xml:space="preserve">2021 Vēlēšanu ieņēmumu un izdevumu deklarācija / Politiskā partija </t>
  </si>
  <si>
    <t>JĒKABPILS REĢIONĀLĀ PARTIJA</t>
  </si>
  <si>
    <t xml:space="preserve">Kustība Par! </t>
  </si>
  <si>
    <t>Latvijas attīstībai</t>
  </si>
  <si>
    <t>LATVIJAS ZEMNIEKU SAVIENĪBA</t>
  </si>
  <si>
    <t>VIENOTĪBA, Partija</t>
  </si>
  <si>
    <t>Latvijas Atdzimšanas partija</t>
  </si>
  <si>
    <t>Vienoti Latvijai, Partija</t>
  </si>
  <si>
    <t>Politiskā partija "Stabilitātei!"</t>
  </si>
  <si>
    <t>Politiskā partija ROPAŽU KOMANDA</t>
  </si>
  <si>
    <t>Sadarbība</t>
  </si>
  <si>
    <t>APVIENĪBA IEDZĪVOTĀJI</t>
  </si>
  <si>
    <t>Daugavpils novada partija</t>
  </si>
  <si>
    <t>Jūrmala-mūsu mājas</t>
  </si>
  <si>
    <t>KRIMULDAS NOVADA PARTIJA</t>
  </si>
  <si>
    <t>Kristīgi demokrātiskā savienība</t>
  </si>
  <si>
    <t>Kuldīgas novadam</t>
  </si>
  <si>
    <t>LATGALES PARTIJA</t>
  </si>
  <si>
    <t>Latvijas Sociāldemokrātiskā strādnieku partija</t>
  </si>
  <si>
    <t>Latvijas Sociālistiskā partija</t>
  </si>
  <si>
    <t>Latvijas Zaļā partija</t>
  </si>
  <si>
    <t>LIEPĀJAS PARTIJA</t>
  </si>
  <si>
    <t>Mēs - Talsiem un novadam</t>
  </si>
  <si>
    <t>MŪSU PARTIJA</t>
  </si>
  <si>
    <t>Politiskā partija "Latvijas Reģionu Apvienība"</t>
  </si>
  <si>
    <t>POLITISKĀ PARTIJA IZAUGSME</t>
  </si>
  <si>
    <t>Talsu novada attīstībai</t>
  </si>
  <si>
    <t>Tev, Jūrmalai</t>
  </si>
  <si>
    <t>Tukuma pilsētai un novadam</t>
  </si>
  <si>
    <t>Valmierai un Vidzemei</t>
  </si>
  <si>
    <t>VIDZEMES PARTIJA</t>
  </si>
  <si>
    <t>Latvijai un Ventspilij</t>
  </si>
  <si>
    <t>Par Cilvēcīgu Latviju</t>
  </si>
  <si>
    <t>Atmoda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</si>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</sst>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49" fontId="0" fillId="0" borderId="0" xfId="0" applyNumberFormat="1"/>
    <xf numFmtId="4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horizontal="right" wrapText="1"/>
    </xf>
    <xf numFmtId="49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wrapText="1"/>
    </xf>
    <xf numFmtId="2" fontId="0" fillId="0" borderId="2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0" fillId="2" borderId="2" xfId="0" applyNumberFormat="1" applyFill="1" applyBorder="1" applyAlignment="1">
      <alignment horizontal="right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tabSelected="1" zoomScale="40" zoomScaleNormal="40" zoomScaleSheetLayoutView="80" workbookViewId="0">
      <pane xSplit="3180" topLeftCell="U1" activePane="topRight"/>
      <selection pane="topRight" activeCell="AT8" sqref="AT8"/>
    </sheetView>
  </sheetViews>
  <sheetFormatPr defaultColWidth="13.453125" defaultRowHeight="14.5" x14ac:dyDescent="0.35"/>
  <cols>
    <col min="1" max="1" width="67.26953125" style="1" customWidth="1"/>
    <col min="2" max="2" width="12" style="10" customWidth="1"/>
    <col min="3" max="3" width="11.1796875" style="2" customWidth="1"/>
    <col min="4" max="4" width="11.1796875" style="9" customWidth="1"/>
    <col min="5" max="5" width="13.453125" style="10"/>
    <col min="6" max="6" width="13.453125" style="1"/>
    <col min="7" max="7" width="10.26953125" style="1" customWidth="1"/>
    <col min="8" max="16" width="13.453125" style="4"/>
    <col min="17" max="17" width="13.453125" style="1"/>
    <col min="18" max="25" width="13.453125" style="10"/>
    <col min="26" max="26" width="14.453125" style="1" customWidth="1"/>
    <col min="27" max="27" width="13.453125" style="1"/>
    <col min="28" max="29" width="13.453125" style="10"/>
    <col min="30" max="30" width="12" style="1" customWidth="1"/>
    <col min="31" max="31" width="12" style="10" customWidth="1"/>
    <col min="32" max="32" width="13.453125" style="1"/>
    <col min="33" max="34" width="13.453125" style="10"/>
    <col min="35" max="35" width="13.453125" style="1"/>
    <col min="36" max="43" width="13.453125" style="10"/>
    <col min="44" max="16384" width="13.453125" style="1"/>
  </cols>
  <sheetData>
    <row r="1" spans="1:45" s="12" customFormat="1" ht="73" thickBot="1" x14ac:dyDescent="0.4">
      <c r="A1" s="18" t="s">
        <v>38</v>
      </c>
      <c r="B1" s="19" t="s">
        <v>49</v>
      </c>
      <c r="C1" s="19" t="s">
        <v>26</v>
      </c>
      <c r="D1" s="19" t="s">
        <v>71</v>
      </c>
      <c r="E1" s="18" t="s">
        <v>50</v>
      </c>
      <c r="F1" s="18" t="s">
        <v>28</v>
      </c>
      <c r="G1" s="18" t="s">
        <v>29</v>
      </c>
      <c r="H1" s="20" t="s">
        <v>30</v>
      </c>
      <c r="I1" s="20" t="s">
        <v>51</v>
      </c>
      <c r="J1" s="18" t="s">
        <v>39</v>
      </c>
      <c r="K1" s="18" t="s">
        <v>44</v>
      </c>
      <c r="L1" s="18" t="s">
        <v>41</v>
      </c>
      <c r="M1" s="18" t="s">
        <v>40</v>
      </c>
      <c r="N1" s="18" t="s">
        <v>52</v>
      </c>
      <c r="O1" s="18" t="s">
        <v>53</v>
      </c>
      <c r="P1" s="18" t="s">
        <v>54</v>
      </c>
      <c r="Q1" s="18" t="s">
        <v>31</v>
      </c>
      <c r="R1" s="18" t="s">
        <v>62</v>
      </c>
      <c r="S1" s="18" t="s">
        <v>56</v>
      </c>
      <c r="T1" s="18" t="s">
        <v>57</v>
      </c>
      <c r="U1" s="18" t="s">
        <v>69</v>
      </c>
      <c r="V1" s="18" t="s">
        <v>55</v>
      </c>
      <c r="W1" s="18" t="s">
        <v>58</v>
      </c>
      <c r="X1" s="18" t="s">
        <v>42</v>
      </c>
      <c r="Y1" s="18" t="s">
        <v>59</v>
      </c>
      <c r="Z1" s="18" t="s">
        <v>32</v>
      </c>
      <c r="AA1" s="18" t="s">
        <v>33</v>
      </c>
      <c r="AB1" s="18" t="s">
        <v>60</v>
      </c>
      <c r="AC1" s="18" t="s">
        <v>61</v>
      </c>
      <c r="AD1" s="18" t="s">
        <v>70</v>
      </c>
      <c r="AE1" s="18" t="s">
        <v>63</v>
      </c>
      <c r="AF1" s="18" t="s">
        <v>34</v>
      </c>
      <c r="AG1" s="18" t="s">
        <v>47</v>
      </c>
      <c r="AH1" s="18" t="s">
        <v>48</v>
      </c>
      <c r="AI1" s="18" t="s">
        <v>35</v>
      </c>
      <c r="AJ1" s="18" t="s">
        <v>46</v>
      </c>
      <c r="AK1" s="18" t="s">
        <v>64</v>
      </c>
      <c r="AL1" s="18" t="s">
        <v>65</v>
      </c>
      <c r="AM1" s="18" t="s">
        <v>66</v>
      </c>
      <c r="AN1" s="18" t="s">
        <v>67</v>
      </c>
      <c r="AO1" s="18" t="s">
        <v>68</v>
      </c>
      <c r="AP1" s="18" t="s">
        <v>43</v>
      </c>
      <c r="AQ1" s="18" t="s">
        <v>45</v>
      </c>
      <c r="AR1" s="18" t="s">
        <v>36</v>
      </c>
      <c r="AS1" s="21" t="s">
        <v>37</v>
      </c>
    </row>
    <row r="2" spans="1:45" x14ac:dyDescent="0.35">
      <c r="A2" s="13" t="s">
        <v>0</v>
      </c>
      <c r="B2" s="13"/>
      <c r="C2" s="14"/>
      <c r="D2" s="14"/>
      <c r="E2" s="15"/>
      <c r="F2" s="15"/>
      <c r="G2" s="15"/>
      <c r="H2" s="16"/>
      <c r="I2" s="16"/>
      <c r="J2" s="16"/>
      <c r="K2" s="16"/>
      <c r="L2" s="16"/>
      <c r="M2" s="16"/>
      <c r="N2" s="16"/>
      <c r="O2" s="16"/>
      <c r="P2" s="1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7"/>
    </row>
    <row r="3" spans="1:45" x14ac:dyDescent="0.35">
      <c r="A3" s="3" t="s">
        <v>1</v>
      </c>
      <c r="B3" s="9">
        <v>3675</v>
      </c>
      <c r="E3" s="9"/>
      <c r="F3" s="2">
        <v>15013</v>
      </c>
      <c r="G3" s="2"/>
      <c r="H3" s="2">
        <v>60</v>
      </c>
      <c r="I3" s="9"/>
      <c r="J3" s="9">
        <v>1348</v>
      </c>
      <c r="K3" s="9"/>
      <c r="L3" s="9"/>
      <c r="M3" s="9">
        <v>38272.89</v>
      </c>
      <c r="N3" s="9"/>
      <c r="O3" s="9">
        <v>66</v>
      </c>
      <c r="P3" s="9">
        <v>1976</v>
      </c>
      <c r="Q3" s="2"/>
      <c r="R3" s="9">
        <v>4736</v>
      </c>
      <c r="S3" s="9">
        <v>1546</v>
      </c>
      <c r="T3" s="9">
        <v>1889.4</v>
      </c>
      <c r="U3" s="9">
        <v>15</v>
      </c>
      <c r="V3" s="9">
        <v>20</v>
      </c>
      <c r="W3" s="9">
        <v>801</v>
      </c>
      <c r="X3" s="9">
        <v>1865</v>
      </c>
      <c r="Y3" s="9">
        <v>78.53</v>
      </c>
      <c r="Z3" s="2">
        <v>1953</v>
      </c>
      <c r="AA3" s="2">
        <v>1333.82</v>
      </c>
      <c r="AB3" s="9"/>
      <c r="AC3" s="9">
        <v>232.66</v>
      </c>
      <c r="AD3" s="2">
        <f>230+1180</f>
        <v>1410</v>
      </c>
      <c r="AE3" s="9">
        <v>720</v>
      </c>
      <c r="AF3" s="2">
        <v>11847.34</v>
      </c>
      <c r="AG3" s="9"/>
      <c r="AH3" s="9">
        <v>690</v>
      </c>
      <c r="AI3" s="2">
        <v>1545.08</v>
      </c>
      <c r="AJ3" s="9">
        <v>1598</v>
      </c>
      <c r="AK3" s="9"/>
      <c r="AL3" s="9">
        <v>3047</v>
      </c>
      <c r="AM3" s="9"/>
      <c r="AN3" s="9">
        <v>14928</v>
      </c>
      <c r="AO3" s="9"/>
      <c r="AP3" s="9">
        <v>27016.18</v>
      </c>
      <c r="AQ3" s="9"/>
      <c r="AR3" s="2"/>
      <c r="AS3" s="5">
        <f t="shared" ref="AS3:AS8" si="0">SUM(C3:AR3)</f>
        <v>134007.90000000002</v>
      </c>
    </row>
    <row r="4" spans="1:45" x14ac:dyDescent="0.35">
      <c r="A4" s="10" t="s">
        <v>2</v>
      </c>
      <c r="B4" s="9"/>
      <c r="C4" s="9"/>
      <c r="AK4" s="3" t="s">
        <v>72</v>
      </c>
      <c r="AL4" s="3"/>
      <c r="AM4" s="3"/>
      <c r="AN4" s="3"/>
      <c r="AO4" s="3"/>
      <c r="AS4" s="5">
        <f>AS5+AS6</f>
        <v>1158885.93</v>
      </c>
    </row>
    <row r="5" spans="1:45" x14ac:dyDescent="0.35">
      <c r="A5" s="1" t="s">
        <v>3</v>
      </c>
      <c r="B5" s="9">
        <v>5461.26</v>
      </c>
      <c r="D5" s="9">
        <v>0</v>
      </c>
      <c r="E5" s="9">
        <v>4230</v>
      </c>
      <c r="F5" s="2">
        <v>34511.35</v>
      </c>
      <c r="G5" s="2"/>
      <c r="H5" s="2">
        <v>12114.12</v>
      </c>
      <c r="I5" s="9">
        <v>1566.95</v>
      </c>
      <c r="J5" s="9">
        <v>451</v>
      </c>
      <c r="K5" s="9">
        <v>1680</v>
      </c>
      <c r="L5" s="9">
        <v>186388.26</v>
      </c>
      <c r="M5" s="9">
        <v>38739.410000000003</v>
      </c>
      <c r="N5" s="9">
        <v>4735</v>
      </c>
      <c r="O5" s="9">
        <v>725</v>
      </c>
      <c r="P5" s="9">
        <v>730</v>
      </c>
      <c r="Q5" s="2">
        <v>3850</v>
      </c>
      <c r="R5" s="9">
        <v>113393.41</v>
      </c>
      <c r="S5" s="9">
        <v>7172.55</v>
      </c>
      <c r="T5" s="9">
        <v>1250</v>
      </c>
      <c r="U5" s="9">
        <v>15098.46</v>
      </c>
      <c r="V5" s="9">
        <v>41565</v>
      </c>
      <c r="W5" s="9">
        <v>109726.19</v>
      </c>
      <c r="X5" s="9">
        <v>115702.33</v>
      </c>
      <c r="Y5" s="9">
        <v>35101</v>
      </c>
      <c r="Z5" s="2">
        <v>50170.71</v>
      </c>
      <c r="AA5" s="2">
        <v>11141</v>
      </c>
      <c r="AB5" s="9">
        <v>7700</v>
      </c>
      <c r="AC5" s="9">
        <v>20870</v>
      </c>
      <c r="AD5" s="2">
        <v>2573.5500000000002</v>
      </c>
      <c r="AE5" s="9">
        <v>9197.73</v>
      </c>
      <c r="AF5" s="2">
        <v>25512.1</v>
      </c>
      <c r="AG5" s="9">
        <v>1570</v>
      </c>
      <c r="AH5" s="9"/>
      <c r="AI5" s="2">
        <v>40631.449999999997</v>
      </c>
      <c r="AJ5" s="9">
        <v>698</v>
      </c>
      <c r="AK5" s="9"/>
      <c r="AL5" s="9">
        <v>3720</v>
      </c>
      <c r="AM5" s="9">
        <v>1295</v>
      </c>
      <c r="AN5" s="9">
        <v>3020</v>
      </c>
      <c r="AO5" s="9">
        <v>27265</v>
      </c>
      <c r="AP5" s="9">
        <v>99269.5</v>
      </c>
      <c r="AQ5" s="9">
        <v>7790</v>
      </c>
      <c r="AR5" s="9">
        <v>59780.05</v>
      </c>
      <c r="AS5" s="5">
        <f t="shared" si="0"/>
        <v>1100934.1199999999</v>
      </c>
    </row>
    <row r="6" spans="1:45" x14ac:dyDescent="0.35">
      <c r="A6" s="1" t="s">
        <v>4</v>
      </c>
      <c r="B6" s="9"/>
      <c r="E6" s="9"/>
      <c r="F6" s="2">
        <v>469.02</v>
      </c>
      <c r="G6" s="2"/>
      <c r="H6" s="2">
        <v>12088.67</v>
      </c>
      <c r="I6" s="9">
        <v>397.67</v>
      </c>
      <c r="J6" s="9">
        <v>7000</v>
      </c>
      <c r="K6" s="9">
        <v>183.49</v>
      </c>
      <c r="L6" s="9">
        <v>5712.61</v>
      </c>
      <c r="M6" s="9">
        <v>3304.97</v>
      </c>
      <c r="N6" s="9"/>
      <c r="O6" s="9">
        <v>65</v>
      </c>
      <c r="P6" s="9"/>
      <c r="Q6" s="2">
        <v>3521.8</v>
      </c>
      <c r="R6" s="9">
        <v>3515</v>
      </c>
      <c r="S6" s="9"/>
      <c r="T6" s="9"/>
      <c r="U6" s="9"/>
      <c r="V6" s="9">
        <v>2509.85</v>
      </c>
      <c r="W6" s="9">
        <v>3232.29</v>
      </c>
      <c r="X6" s="9">
        <v>2730.05</v>
      </c>
      <c r="Y6" s="9">
        <v>419.62</v>
      </c>
      <c r="Z6" s="2">
        <v>5645.37</v>
      </c>
      <c r="AA6" s="2"/>
      <c r="AB6" s="9">
        <v>556.14</v>
      </c>
      <c r="AC6" s="9"/>
      <c r="AD6" s="2">
        <v>672.18</v>
      </c>
      <c r="AE6" s="9">
        <v>62.1</v>
      </c>
      <c r="AF6" s="2">
        <v>1322.76</v>
      </c>
      <c r="AG6" s="9"/>
      <c r="AH6" s="9"/>
      <c r="AI6" s="2">
        <v>1955.41</v>
      </c>
      <c r="AJ6" s="9">
        <v>84.88</v>
      </c>
      <c r="AK6" s="9"/>
      <c r="AL6" s="9"/>
      <c r="AM6" s="9"/>
      <c r="AN6" s="9">
        <v>30</v>
      </c>
      <c r="AO6" s="9">
        <v>795</v>
      </c>
      <c r="AP6" s="9"/>
      <c r="AQ6" s="9"/>
      <c r="AR6" s="2">
        <v>1677.93</v>
      </c>
      <c r="AS6" s="5">
        <f t="shared" si="0"/>
        <v>57951.810000000012</v>
      </c>
    </row>
    <row r="7" spans="1:45" x14ac:dyDescent="0.35">
      <c r="A7" s="1" t="s">
        <v>5</v>
      </c>
      <c r="B7" s="9"/>
      <c r="E7" s="9"/>
      <c r="F7" s="2"/>
      <c r="G7" s="2"/>
      <c r="H7" s="2">
        <v>113860</v>
      </c>
      <c r="I7" s="9"/>
      <c r="J7" s="9"/>
      <c r="K7" s="9"/>
      <c r="L7" s="9">
        <f>77726.66+9340</f>
        <v>87066.66</v>
      </c>
      <c r="M7" s="9">
        <f>56163.38+1590</f>
        <v>57753.38</v>
      </c>
      <c r="N7" s="9"/>
      <c r="O7" s="9"/>
      <c r="P7" s="9">
        <v>5000</v>
      </c>
      <c r="Q7" s="2"/>
      <c r="R7" s="9"/>
      <c r="S7" s="9"/>
      <c r="T7" s="9"/>
      <c r="U7" s="9"/>
      <c r="V7" s="9"/>
      <c r="W7" s="9"/>
      <c r="X7" s="9">
        <v>27127.91</v>
      </c>
      <c r="Y7" s="9"/>
      <c r="Z7" s="2"/>
      <c r="AA7" s="2"/>
      <c r="AB7" s="9"/>
      <c r="AC7" s="9"/>
      <c r="AD7" s="2"/>
      <c r="AE7" s="9">
        <f>10307.15+570</f>
        <v>10877.15</v>
      </c>
      <c r="AF7" s="2">
        <v>199</v>
      </c>
      <c r="AG7" s="9"/>
      <c r="AH7" s="9"/>
      <c r="AI7" s="2">
        <v>400000</v>
      </c>
      <c r="AJ7" s="9"/>
      <c r="AK7" s="9"/>
      <c r="AL7" s="9">
        <v>225</v>
      </c>
      <c r="AM7" s="9">
        <v>7500</v>
      </c>
      <c r="AN7" s="9"/>
      <c r="AO7" s="9"/>
      <c r="AP7" s="9">
        <v>19200</v>
      </c>
      <c r="AQ7" s="9"/>
      <c r="AR7" s="2">
        <v>54565.86</v>
      </c>
      <c r="AS7" s="5">
        <f t="shared" si="0"/>
        <v>783374.96000000008</v>
      </c>
    </row>
    <row r="8" spans="1:45" x14ac:dyDescent="0.35">
      <c r="A8" s="6" t="s">
        <v>6</v>
      </c>
      <c r="B8" s="7">
        <f>SUM(B3:B7)</f>
        <v>9136.26</v>
      </c>
      <c r="C8" s="7">
        <f>SUM(C3:C7)</f>
        <v>0</v>
      </c>
      <c r="D8" s="7">
        <f>SUM(D3:D7)</f>
        <v>0</v>
      </c>
      <c r="E8" s="7">
        <f t="shared" ref="E8" si="1">SUM(E3:E7)</f>
        <v>4230</v>
      </c>
      <c r="F8" s="7">
        <f t="shared" ref="F8" si="2">SUM(F3:F7)</f>
        <v>49993.369999999995</v>
      </c>
      <c r="G8" s="7">
        <f t="shared" ref="G8:P8" si="3">SUM(G3:G7)</f>
        <v>0</v>
      </c>
      <c r="H8" s="7">
        <f t="shared" si="3"/>
        <v>138122.79</v>
      </c>
      <c r="I8" s="7">
        <f t="shared" si="3"/>
        <v>1964.6200000000001</v>
      </c>
      <c r="J8" s="7">
        <f t="shared" si="3"/>
        <v>8799</v>
      </c>
      <c r="K8" s="7">
        <f t="shared" si="3"/>
        <v>1863.49</v>
      </c>
      <c r="L8" s="7">
        <f t="shared" si="3"/>
        <v>279167.53000000003</v>
      </c>
      <c r="M8" s="7">
        <f t="shared" si="3"/>
        <v>138070.65</v>
      </c>
      <c r="N8" s="7">
        <f t="shared" si="3"/>
        <v>4735</v>
      </c>
      <c r="O8" s="7">
        <f t="shared" si="3"/>
        <v>856</v>
      </c>
      <c r="P8" s="7">
        <f t="shared" si="3"/>
        <v>7706</v>
      </c>
      <c r="Q8" s="7">
        <f t="shared" ref="Q8:W8" si="4">SUM(Q3:Q7)</f>
        <v>7371.8</v>
      </c>
      <c r="R8" s="7">
        <f t="shared" si="4"/>
        <v>121644.41</v>
      </c>
      <c r="S8" s="7">
        <f t="shared" si="4"/>
        <v>8718.5499999999993</v>
      </c>
      <c r="T8" s="7">
        <f t="shared" si="4"/>
        <v>3139.4</v>
      </c>
      <c r="U8" s="7">
        <f t="shared" si="4"/>
        <v>15113.46</v>
      </c>
      <c r="V8" s="7">
        <f t="shared" si="4"/>
        <v>44094.85</v>
      </c>
      <c r="W8" s="7">
        <f t="shared" si="4"/>
        <v>113759.48</v>
      </c>
      <c r="X8" s="7">
        <f t="shared" ref="X8:AR8" si="5">SUM(X3:X7)</f>
        <v>147425.29</v>
      </c>
      <c r="Y8" s="7">
        <f t="shared" si="5"/>
        <v>35599.15</v>
      </c>
      <c r="Z8" s="7">
        <f t="shared" si="5"/>
        <v>57769.08</v>
      </c>
      <c r="AA8" s="7">
        <f t="shared" si="5"/>
        <v>12474.82</v>
      </c>
      <c r="AB8" s="7">
        <f t="shared" si="5"/>
        <v>8256.14</v>
      </c>
      <c r="AC8" s="7">
        <f t="shared" si="5"/>
        <v>21102.66</v>
      </c>
      <c r="AD8" s="7">
        <f t="shared" si="5"/>
        <v>4655.7300000000005</v>
      </c>
      <c r="AE8" s="7">
        <f t="shared" si="5"/>
        <v>20856.98</v>
      </c>
      <c r="AF8" s="7">
        <f t="shared" si="5"/>
        <v>38881.200000000004</v>
      </c>
      <c r="AG8" s="7">
        <f t="shared" si="5"/>
        <v>1570</v>
      </c>
      <c r="AH8" s="7">
        <f t="shared" si="5"/>
        <v>690</v>
      </c>
      <c r="AI8" s="7">
        <f t="shared" si="5"/>
        <v>444131.94</v>
      </c>
      <c r="AJ8" s="7">
        <f t="shared" si="5"/>
        <v>2380.88</v>
      </c>
      <c r="AK8" s="7">
        <f t="shared" si="5"/>
        <v>0</v>
      </c>
      <c r="AL8" s="7">
        <f t="shared" si="5"/>
        <v>6992</v>
      </c>
      <c r="AM8" s="7">
        <f t="shared" si="5"/>
        <v>8795</v>
      </c>
      <c r="AN8" s="7">
        <f t="shared" si="5"/>
        <v>17978</v>
      </c>
      <c r="AO8" s="7">
        <f t="shared" si="5"/>
        <v>28060</v>
      </c>
      <c r="AP8" s="7">
        <f t="shared" si="5"/>
        <v>145485.68</v>
      </c>
      <c r="AQ8" s="7">
        <f t="shared" si="5"/>
        <v>7790</v>
      </c>
      <c r="AR8" s="7">
        <f t="shared" si="5"/>
        <v>116023.84</v>
      </c>
      <c r="AS8" s="5">
        <f t="shared" si="0"/>
        <v>2076268.7899999998</v>
      </c>
    </row>
    <row r="9" spans="1:45" x14ac:dyDescent="0.35">
      <c r="A9" s="8" t="s">
        <v>7</v>
      </c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AS9" s="5">
        <f t="shared" ref="AS9:AS12" si="6">SUM(C9:AR9)</f>
        <v>0</v>
      </c>
    </row>
    <row r="10" spans="1:45" x14ac:dyDescent="0.35">
      <c r="A10" s="10" t="s">
        <v>8</v>
      </c>
      <c r="B10" s="9"/>
      <c r="C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5">
        <f t="shared" si="6"/>
        <v>0</v>
      </c>
    </row>
    <row r="11" spans="1:45" x14ac:dyDescent="0.35">
      <c r="A11" s="1" t="s">
        <v>9</v>
      </c>
      <c r="B11" s="9"/>
      <c r="C11" s="11"/>
      <c r="D11" s="11"/>
      <c r="E11" s="9"/>
      <c r="F11" s="2"/>
      <c r="G11" s="2"/>
      <c r="H11" s="2"/>
      <c r="I11" s="9"/>
      <c r="J11" s="9"/>
      <c r="K11" s="9"/>
      <c r="L11" s="9"/>
      <c r="M11" s="9"/>
      <c r="N11" s="9"/>
      <c r="O11" s="9"/>
      <c r="P11" s="9"/>
      <c r="Q11" s="2"/>
      <c r="R11" s="9"/>
      <c r="S11" s="9"/>
      <c r="T11" s="9"/>
      <c r="U11" s="9"/>
      <c r="V11" s="9"/>
      <c r="W11" s="9"/>
      <c r="X11" s="9"/>
      <c r="Y11" s="9"/>
      <c r="Z11" s="2"/>
      <c r="AA11" s="2"/>
      <c r="AB11" s="9"/>
      <c r="AC11" s="9"/>
      <c r="AD11" s="2"/>
      <c r="AE11" s="9"/>
      <c r="AF11" s="2"/>
      <c r="AG11" s="9"/>
      <c r="AH11" s="9"/>
      <c r="AI11" s="2"/>
      <c r="AJ11" s="9"/>
      <c r="AK11" s="9"/>
      <c r="AL11" s="9"/>
      <c r="AM11" s="9"/>
      <c r="AN11" s="9"/>
      <c r="AO11" s="9"/>
      <c r="AP11" s="9"/>
      <c r="AQ11" s="9"/>
      <c r="AR11" s="2"/>
      <c r="AS11" s="5">
        <f t="shared" si="6"/>
        <v>0</v>
      </c>
    </row>
    <row r="12" spans="1:45" x14ac:dyDescent="0.35">
      <c r="A12" s="1" t="s">
        <v>10</v>
      </c>
      <c r="B12" s="9"/>
      <c r="C12" s="11"/>
      <c r="D12" s="11"/>
      <c r="E12" s="9"/>
      <c r="F12" s="2"/>
      <c r="G12" s="2"/>
      <c r="H12" s="2"/>
      <c r="I12" s="9"/>
      <c r="J12" s="9">
        <v>1911.8</v>
      </c>
      <c r="K12" s="9"/>
      <c r="L12" s="9"/>
      <c r="M12" s="9"/>
      <c r="N12" s="9"/>
      <c r="O12" s="9"/>
      <c r="P12" s="9"/>
      <c r="Q12" s="2"/>
      <c r="R12" s="9"/>
      <c r="S12" s="9">
        <v>425.92</v>
      </c>
      <c r="T12" s="9"/>
      <c r="U12" s="9"/>
      <c r="V12" s="9"/>
      <c r="W12" s="9"/>
      <c r="X12" s="9"/>
      <c r="Y12" s="9"/>
      <c r="Z12" s="2">
        <v>697.45</v>
      </c>
      <c r="AA12" s="2"/>
      <c r="AB12" s="9"/>
      <c r="AC12" s="9"/>
      <c r="AD12" s="2"/>
      <c r="AE12" s="9"/>
      <c r="AF12" s="2">
        <v>53.48</v>
      </c>
      <c r="AG12" s="9"/>
      <c r="AH12" s="9"/>
      <c r="AI12" s="2"/>
      <c r="AJ12" s="9"/>
      <c r="AK12" s="9"/>
      <c r="AL12" s="9"/>
      <c r="AM12" s="9"/>
      <c r="AN12" s="9"/>
      <c r="AO12" s="9"/>
      <c r="AP12" s="9"/>
      <c r="AQ12" s="9"/>
      <c r="AR12" s="2"/>
      <c r="AS12" s="5">
        <f t="shared" si="6"/>
        <v>3088.65</v>
      </c>
    </row>
    <row r="13" spans="1:45" x14ac:dyDescent="0.35">
      <c r="A13" s="1" t="s">
        <v>11</v>
      </c>
      <c r="B13" s="9"/>
      <c r="C13" s="11"/>
      <c r="D13" s="11"/>
      <c r="E13" s="9"/>
      <c r="F13" s="2">
        <v>9397.1200000000008</v>
      </c>
      <c r="G13" s="2"/>
      <c r="H13" s="2"/>
      <c r="I13" s="9"/>
      <c r="J13" s="9"/>
      <c r="K13" s="9"/>
      <c r="L13" s="9">
        <v>726</v>
      </c>
      <c r="M13" s="9"/>
      <c r="N13" s="9"/>
      <c r="O13" s="9"/>
      <c r="P13" s="9">
        <v>50</v>
      </c>
      <c r="Q13" s="2"/>
      <c r="R13" s="9"/>
      <c r="S13" s="9"/>
      <c r="T13" s="9"/>
      <c r="U13" s="9"/>
      <c r="V13" s="9">
        <v>726</v>
      </c>
      <c r="W13" s="9"/>
      <c r="X13" s="9"/>
      <c r="Y13" s="9"/>
      <c r="Z13" s="2"/>
      <c r="AA13" s="2"/>
      <c r="AB13" s="9"/>
      <c r="AC13" s="9"/>
      <c r="AD13" s="2"/>
      <c r="AE13" s="9"/>
      <c r="AF13" s="2"/>
      <c r="AG13" s="9"/>
      <c r="AH13" s="9"/>
      <c r="AI13" s="2"/>
      <c r="AJ13" s="9"/>
      <c r="AK13" s="9"/>
      <c r="AL13" s="9"/>
      <c r="AM13" s="9"/>
      <c r="AN13" s="9"/>
      <c r="AO13" s="9"/>
      <c r="AP13" s="9"/>
      <c r="AQ13" s="9"/>
      <c r="AR13" s="2"/>
      <c r="AS13" s="5">
        <f t="shared" ref="AS13:AS28" si="7">SUM(C13:AR13)</f>
        <v>10899.12</v>
      </c>
    </row>
    <row r="14" spans="1:45" x14ac:dyDescent="0.35">
      <c r="A14" s="1" t="s">
        <v>12</v>
      </c>
      <c r="B14" s="9"/>
      <c r="C14" s="11"/>
      <c r="D14" s="11"/>
      <c r="E14" s="9"/>
      <c r="F14" s="2">
        <v>14496.32</v>
      </c>
      <c r="G14" s="2"/>
      <c r="H14" s="2">
        <v>4624.95</v>
      </c>
      <c r="I14" s="9"/>
      <c r="J14" s="9"/>
      <c r="K14" s="9"/>
      <c r="L14" s="9">
        <v>9341.67</v>
      </c>
      <c r="M14" s="9">
        <v>59.29</v>
      </c>
      <c r="N14" s="9"/>
      <c r="O14" s="9"/>
      <c r="P14" s="9">
        <v>903</v>
      </c>
      <c r="Q14" s="2">
        <v>38302.04</v>
      </c>
      <c r="R14" s="9">
        <v>17240.03</v>
      </c>
      <c r="S14" s="9"/>
      <c r="T14" s="9"/>
      <c r="U14" s="9">
        <v>8120.24</v>
      </c>
      <c r="V14" s="9">
        <v>6595.9</v>
      </c>
      <c r="W14" s="9"/>
      <c r="X14" s="9">
        <v>24004.65</v>
      </c>
      <c r="Y14" s="9">
        <v>2165.7600000000002</v>
      </c>
      <c r="Z14" s="2">
        <v>2605.1799999999998</v>
      </c>
      <c r="AA14" s="2"/>
      <c r="AB14" s="9"/>
      <c r="AC14" s="9">
        <v>13092.2</v>
      </c>
      <c r="AD14" s="2">
        <v>5742.66</v>
      </c>
      <c r="AE14" s="9"/>
      <c r="AF14" s="2">
        <v>459.8</v>
      </c>
      <c r="AG14" s="9"/>
      <c r="AH14" s="9"/>
      <c r="AI14" s="2">
        <v>28365.96</v>
      </c>
      <c r="AJ14" s="9"/>
      <c r="AK14" s="9"/>
      <c r="AL14" s="9"/>
      <c r="AM14" s="9"/>
      <c r="AN14" s="9">
        <v>3609.67</v>
      </c>
      <c r="AO14" s="9"/>
      <c r="AP14" s="9"/>
      <c r="AQ14" s="9"/>
      <c r="AR14" s="9">
        <v>8712</v>
      </c>
      <c r="AS14" s="5">
        <f t="shared" si="7"/>
        <v>188441.31999999998</v>
      </c>
    </row>
    <row r="15" spans="1:45" ht="43.5" x14ac:dyDescent="0.35">
      <c r="A15" s="1" t="s">
        <v>13</v>
      </c>
      <c r="B15" s="9"/>
      <c r="C15" s="11"/>
      <c r="D15" s="11"/>
      <c r="E15" s="9"/>
      <c r="F15" s="2">
        <v>1328.58</v>
      </c>
      <c r="G15" s="2"/>
      <c r="H15" s="2">
        <v>24182.6</v>
      </c>
      <c r="I15" s="9"/>
      <c r="J15" s="9"/>
      <c r="K15" s="9"/>
      <c r="L15" s="9">
        <v>28894.799999999999</v>
      </c>
      <c r="M15" s="9"/>
      <c r="N15" s="9"/>
      <c r="O15" s="9"/>
      <c r="P15" s="9"/>
      <c r="Q15" s="2">
        <v>606.78</v>
      </c>
      <c r="R15" s="9"/>
      <c r="S15" s="9">
        <v>117.98</v>
      </c>
      <c r="T15" s="9"/>
      <c r="U15" s="9"/>
      <c r="V15" s="9"/>
      <c r="W15" s="9"/>
      <c r="X15" s="9">
        <v>2728.55</v>
      </c>
      <c r="Y15" s="9"/>
      <c r="Z15" s="2">
        <v>3151.45</v>
      </c>
      <c r="AA15" s="2"/>
      <c r="AB15" s="9"/>
      <c r="AC15" s="9"/>
      <c r="AD15" s="2"/>
      <c r="AE15" s="9"/>
      <c r="AF15" s="2"/>
      <c r="AG15" s="9"/>
      <c r="AH15" s="9"/>
      <c r="AI15" s="2">
        <v>39435.83</v>
      </c>
      <c r="AJ15" s="9">
        <v>363</v>
      </c>
      <c r="AK15" s="9"/>
      <c r="AL15" s="9"/>
      <c r="AM15" s="9"/>
      <c r="AN15" s="9"/>
      <c r="AO15" s="9"/>
      <c r="AP15" s="9"/>
      <c r="AQ15" s="9"/>
      <c r="AR15" s="2">
        <v>11364.08</v>
      </c>
      <c r="AS15" s="5">
        <f t="shared" si="7"/>
        <v>112173.65000000001</v>
      </c>
    </row>
    <row r="16" spans="1:45" ht="58" x14ac:dyDescent="0.35">
      <c r="A16" s="1" t="s">
        <v>14</v>
      </c>
      <c r="B16" s="9"/>
      <c r="C16" s="11"/>
      <c r="D16" s="11"/>
      <c r="E16" s="9">
        <v>6456.13</v>
      </c>
      <c r="F16" s="2">
        <v>34489.370000000003</v>
      </c>
      <c r="G16" s="2"/>
      <c r="H16" s="2">
        <v>23672.959999999999</v>
      </c>
      <c r="I16" s="9"/>
      <c r="J16" s="9">
        <v>780.01</v>
      </c>
      <c r="K16" s="9"/>
      <c r="L16" s="9">
        <v>5152.54</v>
      </c>
      <c r="M16" s="9">
        <v>4620.63</v>
      </c>
      <c r="N16" s="9"/>
      <c r="O16" s="9"/>
      <c r="P16" s="9">
        <v>2753</v>
      </c>
      <c r="Q16" s="2">
        <v>3823.6</v>
      </c>
      <c r="R16" s="9">
        <v>18207.830000000002</v>
      </c>
      <c r="S16" s="9">
        <v>616.69000000000005</v>
      </c>
      <c r="T16" s="9">
        <v>363</v>
      </c>
      <c r="U16" s="9"/>
      <c r="V16" s="9">
        <v>9728.09</v>
      </c>
      <c r="W16" s="9">
        <v>20193.25</v>
      </c>
      <c r="X16" s="9">
        <v>7541.05</v>
      </c>
      <c r="Y16" s="9">
        <v>2689.84</v>
      </c>
      <c r="Z16" s="2">
        <v>29734.02</v>
      </c>
      <c r="AA16" s="2"/>
      <c r="AB16" s="9">
        <v>609.5</v>
      </c>
      <c r="AC16" s="9">
        <v>6895.6</v>
      </c>
      <c r="AD16" s="2">
        <v>29446.29</v>
      </c>
      <c r="AE16" s="9"/>
      <c r="AF16" s="9">
        <v>255.19</v>
      </c>
      <c r="AG16" s="9"/>
      <c r="AH16" s="9">
        <v>431.97</v>
      </c>
      <c r="AI16" s="2">
        <v>20231.599999999999</v>
      </c>
      <c r="AJ16" s="9"/>
      <c r="AK16" s="9"/>
      <c r="AL16" s="9"/>
      <c r="AM16" s="9">
        <v>2547</v>
      </c>
      <c r="AN16" s="9">
        <v>2088.56</v>
      </c>
      <c r="AO16" s="9">
        <v>4997.53</v>
      </c>
      <c r="AP16" s="9"/>
      <c r="AQ16" s="9">
        <v>1452</v>
      </c>
      <c r="AR16" s="2">
        <v>10497.42</v>
      </c>
      <c r="AS16" s="5">
        <f t="shared" si="7"/>
        <v>250274.67</v>
      </c>
    </row>
    <row r="17" spans="1:45" x14ac:dyDescent="0.35">
      <c r="A17" s="1" t="s">
        <v>15</v>
      </c>
      <c r="B17" s="9">
        <v>72.599999999999994</v>
      </c>
      <c r="C17" s="11"/>
      <c r="D17" s="11"/>
      <c r="E17" s="9"/>
      <c r="F17" s="2">
        <v>26161.11</v>
      </c>
      <c r="G17" s="2"/>
      <c r="H17" s="2">
        <v>20614.2</v>
      </c>
      <c r="I17" s="9">
        <v>142.57</v>
      </c>
      <c r="J17" s="9">
        <v>7700.91</v>
      </c>
      <c r="K17" s="9">
        <v>183.49</v>
      </c>
      <c r="L17" s="9">
        <v>20465.47</v>
      </c>
      <c r="M17" s="9">
        <v>25698.63</v>
      </c>
      <c r="N17" s="9">
        <v>383.44</v>
      </c>
      <c r="O17" s="9">
        <v>65</v>
      </c>
      <c r="P17" s="9">
        <v>383</v>
      </c>
      <c r="Q17" s="2">
        <v>10582.93</v>
      </c>
      <c r="R17" s="9">
        <v>24530.93</v>
      </c>
      <c r="S17" s="9">
        <v>308.89999999999998</v>
      </c>
      <c r="T17" s="9"/>
      <c r="U17" s="9">
        <v>551.83000000000004</v>
      </c>
      <c r="V17" s="9">
        <v>4820.09</v>
      </c>
      <c r="W17" s="9">
        <v>5041.79</v>
      </c>
      <c r="X17" s="9">
        <v>5727.61</v>
      </c>
      <c r="Y17" s="9">
        <v>4436.22</v>
      </c>
      <c r="Z17" s="2">
        <v>32411.08</v>
      </c>
      <c r="AA17" s="2"/>
      <c r="AB17" s="9">
        <v>216.14</v>
      </c>
      <c r="AC17" s="9"/>
      <c r="AD17" s="2">
        <v>2656.69</v>
      </c>
      <c r="AE17" s="9">
        <v>582.12</v>
      </c>
      <c r="AF17" s="2">
        <v>6554.89</v>
      </c>
      <c r="AG17" s="9"/>
      <c r="AH17" s="9"/>
      <c r="AI17" s="2">
        <v>30472.62</v>
      </c>
      <c r="AJ17" s="9">
        <v>84.88</v>
      </c>
      <c r="AK17" s="9"/>
      <c r="AL17" s="9">
        <v>878.61</v>
      </c>
      <c r="AM17" s="9">
        <v>1195.6500000000001</v>
      </c>
      <c r="AN17" s="9">
        <v>2889.64</v>
      </c>
      <c r="AO17" s="9">
        <v>1428.53</v>
      </c>
      <c r="AP17" s="9"/>
      <c r="AQ17" s="9"/>
      <c r="AR17" s="2">
        <v>4909.08</v>
      </c>
      <c r="AS17" s="5">
        <f t="shared" si="7"/>
        <v>242078.04999999996</v>
      </c>
    </row>
    <row r="18" spans="1:45" ht="29" x14ac:dyDescent="0.35">
      <c r="A18" s="1" t="s">
        <v>16</v>
      </c>
      <c r="B18" s="9">
        <v>352.07</v>
      </c>
      <c r="C18" s="11"/>
      <c r="D18" s="11"/>
      <c r="E18" s="9">
        <v>312</v>
      </c>
      <c r="F18" s="2">
        <v>21079.360000000001</v>
      </c>
      <c r="G18" s="2"/>
      <c r="H18" s="2">
        <v>29922.79</v>
      </c>
      <c r="I18" s="9"/>
      <c r="J18" s="9"/>
      <c r="K18" s="9"/>
      <c r="L18" s="9">
        <v>26132.45</v>
      </c>
      <c r="M18" s="9">
        <v>12350.34</v>
      </c>
      <c r="N18" s="9"/>
      <c r="O18" s="9"/>
      <c r="P18" s="9">
        <v>40</v>
      </c>
      <c r="Q18" s="2">
        <v>2336.23</v>
      </c>
      <c r="R18" s="9">
        <v>36783.26</v>
      </c>
      <c r="S18" s="9">
        <v>17.36</v>
      </c>
      <c r="T18" s="9"/>
      <c r="U18" s="9"/>
      <c r="V18" s="9">
        <v>1192.75</v>
      </c>
      <c r="W18" s="9">
        <v>15610.08</v>
      </c>
      <c r="X18" s="9">
        <v>15713.28</v>
      </c>
      <c r="Y18" s="9">
        <v>6940.85</v>
      </c>
      <c r="Z18" s="2">
        <v>27908.61</v>
      </c>
      <c r="AA18" s="2"/>
      <c r="AB18" s="9">
        <v>1133.67</v>
      </c>
      <c r="AC18" s="9">
        <v>446.73</v>
      </c>
      <c r="AD18" s="2">
        <v>3642.97</v>
      </c>
      <c r="AE18" s="9">
        <v>5582.37</v>
      </c>
      <c r="AF18" s="2">
        <v>791.42</v>
      </c>
      <c r="AG18" s="9"/>
      <c r="AH18" s="9"/>
      <c r="AI18" s="2">
        <v>27952.26</v>
      </c>
      <c r="AJ18" s="9"/>
      <c r="AK18" s="9"/>
      <c r="AL18" s="9"/>
      <c r="AM18" s="9">
        <v>2328.0300000000002</v>
      </c>
      <c r="AN18" s="9">
        <v>90</v>
      </c>
      <c r="AO18" s="9">
        <v>2460.46</v>
      </c>
      <c r="AP18" s="9">
        <v>1497.67</v>
      </c>
      <c r="AQ18" s="9">
        <v>410</v>
      </c>
      <c r="AR18" s="2">
        <v>69363.89</v>
      </c>
      <c r="AS18" s="5">
        <f t="shared" si="7"/>
        <v>312038.83</v>
      </c>
    </row>
    <row r="19" spans="1:45" ht="29" x14ac:dyDescent="0.35">
      <c r="A19" s="1" t="s">
        <v>17</v>
      </c>
      <c r="B19" s="9">
        <v>2080.3000000000002</v>
      </c>
      <c r="E19" s="9"/>
      <c r="F19" s="2">
        <v>71506.429999999993</v>
      </c>
      <c r="G19" s="2"/>
      <c r="H19" s="2">
        <v>46467.29</v>
      </c>
      <c r="I19" s="9"/>
      <c r="J19" s="9"/>
      <c r="K19" s="9">
        <v>1624.18</v>
      </c>
      <c r="L19" s="9">
        <v>77797.55</v>
      </c>
      <c r="M19" s="9">
        <v>17856.259999999998</v>
      </c>
      <c r="N19" s="9">
        <v>1303.17</v>
      </c>
      <c r="O19" s="9"/>
      <c r="P19" s="9">
        <v>1788</v>
      </c>
      <c r="Q19" s="2">
        <v>1427.8</v>
      </c>
      <c r="R19" s="9">
        <v>25764.27</v>
      </c>
      <c r="S19" s="9"/>
      <c r="T19" s="9"/>
      <c r="U19" s="9">
        <v>2526.5700000000002</v>
      </c>
      <c r="V19" s="9">
        <v>1015.08</v>
      </c>
      <c r="W19" s="9">
        <v>20848.62</v>
      </c>
      <c r="X19" s="9">
        <v>18548.98</v>
      </c>
      <c r="Y19" s="9">
        <v>3359.11</v>
      </c>
      <c r="Z19" s="2">
        <v>96884.37</v>
      </c>
      <c r="AA19" s="2"/>
      <c r="AB19" s="9">
        <v>1280.3399999999999</v>
      </c>
      <c r="AC19" s="9"/>
      <c r="AD19" s="2">
        <v>23048.959999999999</v>
      </c>
      <c r="AE19" s="9">
        <v>3311.14</v>
      </c>
      <c r="AF19" s="2">
        <v>8513.57</v>
      </c>
      <c r="AG19" s="9">
        <v>470.07</v>
      </c>
      <c r="AH19" s="9"/>
      <c r="AI19" s="2">
        <v>20239.169999999998</v>
      </c>
      <c r="AJ19" s="9"/>
      <c r="AK19" s="9"/>
      <c r="AL19" s="9">
        <v>1930.46</v>
      </c>
      <c r="AM19" s="9">
        <v>1546.45</v>
      </c>
      <c r="AN19" s="9">
        <v>7237.99</v>
      </c>
      <c r="AO19" s="9">
        <v>7456.39</v>
      </c>
      <c r="AP19" s="9"/>
      <c r="AQ19" s="9">
        <v>1237.56</v>
      </c>
      <c r="AR19" s="2">
        <v>27323.51</v>
      </c>
      <c r="AS19" s="5">
        <f t="shared" si="7"/>
        <v>492313.2900000001</v>
      </c>
    </row>
    <row r="20" spans="1:45" ht="43.5" x14ac:dyDescent="0.35">
      <c r="A20" s="1" t="s">
        <v>18</v>
      </c>
      <c r="B20" s="9">
        <v>335.3</v>
      </c>
      <c r="E20" s="9">
        <v>2135.6</v>
      </c>
      <c r="F20" s="2">
        <v>134107.75</v>
      </c>
      <c r="G20" s="2"/>
      <c r="H20" s="2">
        <v>70889.72</v>
      </c>
      <c r="I20" s="9"/>
      <c r="J20" s="9">
        <v>3117.84</v>
      </c>
      <c r="K20" s="9"/>
      <c r="L20" s="9">
        <v>146066.03</v>
      </c>
      <c r="M20" s="9">
        <v>63244.58</v>
      </c>
      <c r="N20" s="9"/>
      <c r="O20" s="9"/>
      <c r="P20" s="9">
        <v>1749</v>
      </c>
      <c r="Q20" s="2">
        <v>25295.69</v>
      </c>
      <c r="R20" s="9">
        <v>64848.37</v>
      </c>
      <c r="S20" s="9"/>
      <c r="T20" s="9"/>
      <c r="U20" s="9">
        <v>3255.81</v>
      </c>
      <c r="V20" s="9"/>
      <c r="W20" s="9">
        <v>31710.81</v>
      </c>
      <c r="X20" s="9">
        <v>12660.63</v>
      </c>
      <c r="Y20" s="9">
        <v>8593.67</v>
      </c>
      <c r="Z20" s="2">
        <v>138386.13</v>
      </c>
      <c r="AA20" s="2"/>
      <c r="AB20" s="9">
        <v>2827.74</v>
      </c>
      <c r="AC20" s="9">
        <v>1907.06</v>
      </c>
      <c r="AD20" s="2">
        <v>57515.77</v>
      </c>
      <c r="AE20" s="9">
        <v>6652.86</v>
      </c>
      <c r="AF20" s="2">
        <v>14332.82</v>
      </c>
      <c r="AG20" s="9"/>
      <c r="AH20" s="9"/>
      <c r="AI20" s="2">
        <v>19913.52</v>
      </c>
      <c r="AJ20" s="9">
        <v>58</v>
      </c>
      <c r="AK20" s="9"/>
      <c r="AL20" s="9">
        <v>1471.86</v>
      </c>
      <c r="AM20" s="9">
        <v>2313.5500000000002</v>
      </c>
      <c r="AN20" s="9"/>
      <c r="AO20" s="9"/>
      <c r="AP20" s="9">
        <v>456.17</v>
      </c>
      <c r="AQ20" s="9">
        <v>3296.62</v>
      </c>
      <c r="AR20" s="2">
        <v>129093.77</v>
      </c>
      <c r="AS20" s="5">
        <f t="shared" si="7"/>
        <v>945901.37000000023</v>
      </c>
    </row>
    <row r="21" spans="1:45" x14ac:dyDescent="0.35">
      <c r="A21" s="1" t="s">
        <v>19</v>
      </c>
      <c r="B21" s="9"/>
      <c r="E21" s="9"/>
      <c r="F21" s="2"/>
      <c r="G21" s="2"/>
      <c r="H21" s="2">
        <v>9498.44</v>
      </c>
      <c r="I21" s="9"/>
      <c r="J21" s="9"/>
      <c r="K21" s="9"/>
      <c r="L21" s="9">
        <v>47869.55</v>
      </c>
      <c r="M21" s="9">
        <v>32795.29</v>
      </c>
      <c r="N21" s="9"/>
      <c r="O21" s="9"/>
      <c r="P21" s="9">
        <v>133</v>
      </c>
      <c r="Q21" s="2"/>
      <c r="R21" s="9">
        <v>10484.59</v>
      </c>
      <c r="S21" s="9"/>
      <c r="T21" s="9"/>
      <c r="U21" s="9"/>
      <c r="V21" s="9"/>
      <c r="W21" s="9">
        <v>498.81</v>
      </c>
      <c r="X21" s="9">
        <v>4014.29</v>
      </c>
      <c r="Y21" s="9">
        <v>2420</v>
      </c>
      <c r="Z21" s="2">
        <v>2458.6799999999998</v>
      </c>
      <c r="AA21" s="2"/>
      <c r="AB21" s="9"/>
      <c r="AC21" s="9">
        <v>225</v>
      </c>
      <c r="AD21" s="2">
        <v>15234.5</v>
      </c>
      <c r="AE21" s="9">
        <v>1297.05</v>
      </c>
      <c r="AF21" s="2"/>
      <c r="AG21" s="9">
        <v>915.97</v>
      </c>
      <c r="AH21" s="9">
        <v>23.68</v>
      </c>
      <c r="AI21" s="2"/>
      <c r="AJ21" s="9"/>
      <c r="AK21" s="9"/>
      <c r="AL21" s="9"/>
      <c r="AM21" s="9">
        <v>3320</v>
      </c>
      <c r="AN21" s="9"/>
      <c r="AO21" s="9"/>
      <c r="AP21" s="9">
        <v>4850.38</v>
      </c>
      <c r="AQ21" s="9"/>
      <c r="AR21" s="2">
        <v>2524.6</v>
      </c>
      <c r="AS21" s="5">
        <f t="shared" si="7"/>
        <v>138563.82999999999</v>
      </c>
    </row>
    <row r="22" spans="1:45" ht="43.5" x14ac:dyDescent="0.35">
      <c r="A22" s="1" t="s">
        <v>20</v>
      </c>
      <c r="B22" s="9"/>
      <c r="E22" s="9"/>
      <c r="F22" s="2">
        <v>39601.82</v>
      </c>
      <c r="G22" s="2"/>
      <c r="H22" s="2">
        <v>61755.13</v>
      </c>
      <c r="I22" s="9"/>
      <c r="J22" s="9"/>
      <c r="K22" s="9"/>
      <c r="L22" s="9">
        <v>32688.240000000002</v>
      </c>
      <c r="M22" s="9">
        <v>10501.6</v>
      </c>
      <c r="N22" s="9"/>
      <c r="O22" s="9"/>
      <c r="P22" s="9"/>
      <c r="Q22" s="2">
        <v>3297.65</v>
      </c>
      <c r="R22" s="9"/>
      <c r="S22" s="9"/>
      <c r="T22" s="9"/>
      <c r="U22" s="9"/>
      <c r="V22" s="9"/>
      <c r="W22" s="9"/>
      <c r="X22" s="9"/>
      <c r="Y22" s="9">
        <v>363.71</v>
      </c>
      <c r="Z22" s="2">
        <v>25926.95</v>
      </c>
      <c r="AA22" s="2"/>
      <c r="AB22" s="9"/>
      <c r="AC22" s="9"/>
      <c r="AD22" s="2">
        <v>14550.11</v>
      </c>
      <c r="AE22" s="9">
        <v>5197.6099999999997</v>
      </c>
      <c r="AF22" s="2">
        <v>45021.21</v>
      </c>
      <c r="AG22" s="9"/>
      <c r="AH22" s="9"/>
      <c r="AI22" s="2">
        <v>56174.68</v>
      </c>
      <c r="AJ22" s="9"/>
      <c r="AK22" s="9"/>
      <c r="AL22" s="9"/>
      <c r="AM22" s="9"/>
      <c r="AN22" s="9"/>
      <c r="AO22" s="9">
        <v>1085.1400000000001</v>
      </c>
      <c r="AP22" s="9">
        <v>350</v>
      </c>
      <c r="AQ22" s="9"/>
      <c r="AR22" s="2">
        <v>42360.25</v>
      </c>
      <c r="AS22" s="5">
        <f t="shared" si="7"/>
        <v>338874.10000000003</v>
      </c>
    </row>
    <row r="23" spans="1:45" x14ac:dyDescent="0.35">
      <c r="A23" s="1" t="s">
        <v>21</v>
      </c>
      <c r="B23" s="9">
        <v>50</v>
      </c>
      <c r="E23" s="9"/>
      <c r="F23" s="2">
        <v>337.94</v>
      </c>
      <c r="G23" s="2"/>
      <c r="H23" s="2">
        <v>525</v>
      </c>
      <c r="I23" s="9"/>
      <c r="J23" s="9"/>
      <c r="K23" s="9"/>
      <c r="L23" s="9">
        <v>42.46</v>
      </c>
      <c r="M23" s="9">
        <v>36.299999999999997</v>
      </c>
      <c r="N23" s="9"/>
      <c r="O23" s="9"/>
      <c r="P23" s="9"/>
      <c r="Q23" s="2"/>
      <c r="R23" s="9">
        <v>1404.79</v>
      </c>
      <c r="S23" s="9"/>
      <c r="T23" s="9">
        <v>910.35</v>
      </c>
      <c r="U23" s="9">
        <v>137.76</v>
      </c>
      <c r="V23" s="9">
        <v>150.62</v>
      </c>
      <c r="W23" s="9">
        <v>847</v>
      </c>
      <c r="X23" s="9">
        <v>1500</v>
      </c>
      <c r="Y23" s="9"/>
      <c r="Z23" s="2">
        <v>4075.92</v>
      </c>
      <c r="AA23" s="2">
        <v>910.73</v>
      </c>
      <c r="AB23" s="9">
        <v>150</v>
      </c>
      <c r="AC23" s="9">
        <v>434</v>
      </c>
      <c r="AD23" s="2"/>
      <c r="AE23" s="9">
        <v>360</v>
      </c>
      <c r="AF23" s="2">
        <v>2924.33</v>
      </c>
      <c r="AG23" s="9"/>
      <c r="AH23" s="9"/>
      <c r="AI23" s="2">
        <v>15</v>
      </c>
      <c r="AJ23" s="9"/>
      <c r="AK23" s="9"/>
      <c r="AL23" s="9"/>
      <c r="AM23" s="9">
        <v>300</v>
      </c>
      <c r="AN23" s="9"/>
      <c r="AO23" s="9"/>
      <c r="AP23" s="9">
        <v>12.1</v>
      </c>
      <c r="AQ23" s="9"/>
      <c r="AR23" s="2">
        <v>12857.41</v>
      </c>
      <c r="AS23" s="5">
        <f t="shared" si="7"/>
        <v>27931.71</v>
      </c>
    </row>
    <row r="24" spans="1:45" ht="29" x14ac:dyDescent="0.35">
      <c r="A24" s="1" t="s">
        <v>22</v>
      </c>
      <c r="B24" s="9">
        <v>4688.8</v>
      </c>
      <c r="E24" s="9"/>
      <c r="F24" s="2"/>
      <c r="G24" s="2"/>
      <c r="H24" s="2">
        <v>29253.08</v>
      </c>
      <c r="I24" s="9">
        <v>1349.15</v>
      </c>
      <c r="J24" s="9"/>
      <c r="K24" s="9">
        <v>790.01</v>
      </c>
      <c r="L24" s="9"/>
      <c r="M24" s="9">
        <v>16516.990000000002</v>
      </c>
      <c r="N24" s="9">
        <v>1973.51</v>
      </c>
      <c r="O24" s="9"/>
      <c r="P24" s="9"/>
      <c r="Q24" s="2"/>
      <c r="R24" s="9">
        <v>19159.27</v>
      </c>
      <c r="S24" s="9">
        <v>5762.05</v>
      </c>
      <c r="T24" s="9">
        <v>1171.28</v>
      </c>
      <c r="U24" s="9"/>
      <c r="V24" s="9">
        <v>12675.24</v>
      </c>
      <c r="W24" s="9">
        <v>26084.58</v>
      </c>
      <c r="X24" s="9">
        <v>47730.17</v>
      </c>
      <c r="Y24" s="9">
        <v>4633.09</v>
      </c>
      <c r="Z24" s="2">
        <v>30187.68</v>
      </c>
      <c r="AA24" s="2"/>
      <c r="AB24" s="9">
        <v>2003.76</v>
      </c>
      <c r="AC24" s="9"/>
      <c r="AD24" s="2">
        <v>21738.240000000002</v>
      </c>
      <c r="AE24" s="9"/>
      <c r="AF24" s="2">
        <v>547.38</v>
      </c>
      <c r="AG24" s="9"/>
      <c r="AH24" s="9"/>
      <c r="AI24" s="2">
        <v>65008.45</v>
      </c>
      <c r="AJ24" s="9">
        <v>701.8</v>
      </c>
      <c r="AK24" s="9"/>
      <c r="AL24" s="9">
        <v>2672.89</v>
      </c>
      <c r="AM24" s="9"/>
      <c r="AN24" s="9"/>
      <c r="AO24" s="9">
        <v>1144.06</v>
      </c>
      <c r="AP24" s="9">
        <v>240</v>
      </c>
      <c r="AQ24" s="9"/>
      <c r="AR24" s="2"/>
      <c r="AS24" s="5">
        <f t="shared" si="7"/>
        <v>291342.68</v>
      </c>
    </row>
    <row r="25" spans="1:45" ht="29" x14ac:dyDescent="0.35">
      <c r="A25" s="1" t="s">
        <v>23</v>
      </c>
      <c r="B25" s="9"/>
      <c r="E25" s="9"/>
      <c r="F25" s="2"/>
      <c r="G25" s="2"/>
      <c r="H25" s="2">
        <v>165</v>
      </c>
      <c r="I25" s="9"/>
      <c r="J25" s="9"/>
      <c r="K25" s="9"/>
      <c r="L25" s="9">
        <v>1286.53</v>
      </c>
      <c r="M25" s="9"/>
      <c r="N25" s="9"/>
      <c r="O25" s="9"/>
      <c r="P25" s="9"/>
      <c r="Q25" s="2">
        <v>100</v>
      </c>
      <c r="R25" s="9"/>
      <c r="S25" s="9"/>
      <c r="T25" s="9"/>
      <c r="U25" s="9"/>
      <c r="V25" s="9">
        <v>2280.96</v>
      </c>
      <c r="W25" s="9"/>
      <c r="X25" s="9">
        <v>1000</v>
      </c>
      <c r="Y25" s="9">
        <v>1039.6400000000001</v>
      </c>
      <c r="Z25" s="2">
        <v>7000</v>
      </c>
      <c r="AA25" s="2"/>
      <c r="AB25" s="9"/>
      <c r="AC25" s="9"/>
      <c r="AD25" s="2"/>
      <c r="AE25" s="9">
        <v>320.32</v>
      </c>
      <c r="AF25" s="2"/>
      <c r="AG25" s="9"/>
      <c r="AH25" s="9"/>
      <c r="AI25" s="2">
        <v>1179.82</v>
      </c>
      <c r="AJ25" s="9"/>
      <c r="AK25" s="9"/>
      <c r="AL25" s="9">
        <v>186.84</v>
      </c>
      <c r="AM25" s="9"/>
      <c r="AN25" s="9"/>
      <c r="AO25" s="9"/>
      <c r="AP25" s="9"/>
      <c r="AQ25" s="9"/>
      <c r="AR25" s="2"/>
      <c r="AS25" s="5">
        <f t="shared" si="7"/>
        <v>14559.11</v>
      </c>
    </row>
    <row r="26" spans="1:45" x14ac:dyDescent="0.35">
      <c r="A26" s="1" t="s">
        <v>27</v>
      </c>
      <c r="B26" s="9">
        <v>1648.88</v>
      </c>
      <c r="E26" s="9">
        <v>562.6</v>
      </c>
      <c r="F26" s="2">
        <v>72098.06</v>
      </c>
      <c r="G26" s="2"/>
      <c r="H26" s="2">
        <f>6623+7113.44+426.34+140+38700</f>
        <v>53002.78</v>
      </c>
      <c r="I26" s="9">
        <f>217.8+225+12.1</f>
        <v>454.90000000000003</v>
      </c>
      <c r="J26" s="9"/>
      <c r="K26" s="9">
        <v>286.70999999999998</v>
      </c>
      <c r="L26" s="9">
        <v>20947.52</v>
      </c>
      <c r="M26" s="9">
        <v>5559.04</v>
      </c>
      <c r="N26" s="9">
        <f>60.5+585.16+266.2+285</f>
        <v>1196.8599999999999</v>
      </c>
      <c r="O26" s="9">
        <f>225+51.11+52.88</f>
        <v>328.99</v>
      </c>
      <c r="P26" s="9">
        <v>225</v>
      </c>
      <c r="Q26" s="2">
        <v>2835</v>
      </c>
      <c r="R26" s="9">
        <v>16045.24</v>
      </c>
      <c r="S26" s="9">
        <v>1020</v>
      </c>
      <c r="T26" s="9">
        <v>225</v>
      </c>
      <c r="U26" s="9">
        <v>234.08</v>
      </c>
      <c r="V26" s="9">
        <v>4098.38</v>
      </c>
      <c r="W26" s="9">
        <v>25545</v>
      </c>
      <c r="X26" s="9">
        <v>8070.26</v>
      </c>
      <c r="Y26" s="9">
        <f>270+250.71+1629.13+438.85+87.69+24.56+11.38+650</f>
        <v>3362.32</v>
      </c>
      <c r="Z26" s="2">
        <v>28742.39</v>
      </c>
      <c r="AA26" s="2">
        <v>14094.22</v>
      </c>
      <c r="AB26" s="9">
        <f>285+26.69</f>
        <v>311.69</v>
      </c>
      <c r="AC26" s="9">
        <v>425.03</v>
      </c>
      <c r="AD26" s="2">
        <v>31326.799999999999</v>
      </c>
      <c r="AE26" s="9">
        <v>951.47</v>
      </c>
      <c r="AF26" s="2">
        <v>6267.22</v>
      </c>
      <c r="AG26" s="9">
        <v>396.18</v>
      </c>
      <c r="AH26" s="9">
        <v>225</v>
      </c>
      <c r="AI26" s="2">
        <v>26179.47</v>
      </c>
      <c r="AJ26" s="9">
        <f>62.92+395.67+735</f>
        <v>1193.5900000000001</v>
      </c>
      <c r="AK26" s="9">
        <v>0</v>
      </c>
      <c r="AL26" s="9">
        <f>225+68.84+37.16</f>
        <v>331</v>
      </c>
      <c r="AM26" s="9">
        <v>329</v>
      </c>
      <c r="AN26" s="9">
        <v>285</v>
      </c>
      <c r="AO26" s="9">
        <f>2050+89.18+795</f>
        <v>2934.18</v>
      </c>
      <c r="AP26" s="9">
        <f>427+113860+2205.53</f>
        <v>116492.53</v>
      </c>
      <c r="AQ26" s="9">
        <f>855+6.84</f>
        <v>861.84</v>
      </c>
      <c r="AR26" s="2">
        <v>22404.77</v>
      </c>
      <c r="AS26" s="5">
        <f t="shared" si="7"/>
        <v>469849.12000000005</v>
      </c>
    </row>
    <row r="27" spans="1:45" ht="43.5" x14ac:dyDescent="0.35">
      <c r="A27" s="6" t="s">
        <v>24</v>
      </c>
      <c r="B27" s="7">
        <f>SUM(B11:B18)</f>
        <v>424.66999999999996</v>
      </c>
      <c r="C27" s="7">
        <f>SUM(C11:C18)</f>
        <v>0</v>
      </c>
      <c r="D27" s="7">
        <f>SUM(D11:D18)</f>
        <v>0</v>
      </c>
      <c r="E27" s="7">
        <f t="shared" ref="E27:G27" si="8">SUM(E11:E18)</f>
        <v>6768.13</v>
      </c>
      <c r="F27" s="7">
        <f>SUM(F11:F18)</f>
        <v>106951.86</v>
      </c>
      <c r="G27" s="7">
        <f t="shared" si="8"/>
        <v>0</v>
      </c>
      <c r="H27" s="7">
        <f>SUM(H11:H18)+H25</f>
        <v>103182.5</v>
      </c>
      <c r="I27" s="7">
        <f t="shared" ref="I27" si="9">SUM(I11:I18)</f>
        <v>142.57</v>
      </c>
      <c r="J27" s="7">
        <f t="shared" ref="J27:K27" si="10">SUM(J11:J18)</f>
        <v>10392.719999999999</v>
      </c>
      <c r="K27" s="7">
        <f t="shared" si="10"/>
        <v>183.49</v>
      </c>
      <c r="L27" s="7">
        <f>SUM(L11:L18)+L25</f>
        <v>91999.46</v>
      </c>
      <c r="M27" s="7">
        <f>SUM(M11:M18)</f>
        <v>42728.89</v>
      </c>
      <c r="N27" s="7">
        <f>SUM(N11:N18)</f>
        <v>383.44</v>
      </c>
      <c r="O27" s="7">
        <f t="shared" ref="O27:Z27" si="11">SUM(O11:O18)+O25</f>
        <v>65</v>
      </c>
      <c r="P27" s="7">
        <f t="shared" si="11"/>
        <v>4129</v>
      </c>
      <c r="Q27" s="7">
        <f t="shared" si="11"/>
        <v>55751.58</v>
      </c>
      <c r="R27" s="7">
        <f t="shared" si="11"/>
        <v>96762.05</v>
      </c>
      <c r="S27" s="7">
        <f t="shared" si="11"/>
        <v>1486.8500000000001</v>
      </c>
      <c r="T27" s="7">
        <f t="shared" si="11"/>
        <v>363</v>
      </c>
      <c r="U27" s="7">
        <f t="shared" si="11"/>
        <v>8672.07</v>
      </c>
      <c r="V27" s="7">
        <f t="shared" si="11"/>
        <v>25343.789999999997</v>
      </c>
      <c r="W27" s="7">
        <f t="shared" si="11"/>
        <v>40845.120000000003</v>
      </c>
      <c r="X27" s="7">
        <f t="shared" si="11"/>
        <v>56715.14</v>
      </c>
      <c r="Y27" s="7">
        <f t="shared" si="11"/>
        <v>17272.310000000001</v>
      </c>
      <c r="Z27" s="7">
        <f t="shared" si="11"/>
        <v>103507.79</v>
      </c>
      <c r="AA27" s="7">
        <f t="shared" ref="AA27" si="12">SUM(AA11:AA18)</f>
        <v>0</v>
      </c>
      <c r="AB27" s="7">
        <f>SUM(AB11:AB18)</f>
        <v>1959.31</v>
      </c>
      <c r="AC27" s="7">
        <f>SUM(AC11:AC18)</f>
        <v>20434.530000000002</v>
      </c>
      <c r="AD27" s="7">
        <f>SUM(AD11:AD18)</f>
        <v>41488.61</v>
      </c>
      <c r="AE27" s="7">
        <f>SUM(AE11:AE18)+AE25</f>
        <v>6484.8099999999995</v>
      </c>
      <c r="AF27" s="7">
        <f>SUM(AF11:AF18)</f>
        <v>8114.7800000000007</v>
      </c>
      <c r="AG27" s="7">
        <f t="shared" ref="AG27:AH27" si="13">SUM(AG11:AG18)</f>
        <v>0</v>
      </c>
      <c r="AH27" s="7">
        <f t="shared" si="13"/>
        <v>431.97</v>
      </c>
      <c r="AI27" s="7">
        <f>SUM(AI11:AI18)+AI25</f>
        <v>147638.09000000003</v>
      </c>
      <c r="AJ27" s="7">
        <f t="shared" ref="AJ27:AQ27" si="14">SUM(AJ11:AJ18)</f>
        <v>447.88</v>
      </c>
      <c r="AK27" s="7">
        <f t="shared" ref="AK27:AP27" si="15">SUM(AK11:AK18)</f>
        <v>0</v>
      </c>
      <c r="AL27" s="7">
        <f>SUM(AL11:AL18)+AL25</f>
        <v>1065.45</v>
      </c>
      <c r="AM27" s="7">
        <f t="shared" ref="AM27:AO27" si="16">SUM(AM11:AM18)</f>
        <v>6070.68</v>
      </c>
      <c r="AN27" s="7">
        <f t="shared" si="16"/>
        <v>8677.869999999999</v>
      </c>
      <c r="AO27" s="7">
        <f t="shared" si="16"/>
        <v>8886.52</v>
      </c>
      <c r="AP27" s="7">
        <f t="shared" si="15"/>
        <v>1497.67</v>
      </c>
      <c r="AQ27" s="7">
        <f t="shared" si="14"/>
        <v>1862</v>
      </c>
      <c r="AR27" s="7">
        <f>SUM(AR14:AR18)</f>
        <v>104846.47</v>
      </c>
      <c r="AS27" s="5">
        <f t="shared" si="7"/>
        <v>1133553.4000000004</v>
      </c>
    </row>
    <row r="28" spans="1:45" x14ac:dyDescent="0.35">
      <c r="A28" s="6" t="s">
        <v>25</v>
      </c>
      <c r="B28" s="7">
        <f>SUM(B11:B26)</f>
        <v>9227.9500000000007</v>
      </c>
      <c r="C28" s="7">
        <f>SUM(C11:C26)</f>
        <v>0</v>
      </c>
      <c r="D28" s="7">
        <f>SUM(D11:D26)</f>
        <v>0</v>
      </c>
      <c r="E28" s="7">
        <f t="shared" ref="E28" si="17">SUM(E11:E26)</f>
        <v>9466.33</v>
      </c>
      <c r="F28" s="7">
        <f t="shared" ref="F28:AR28" si="18">SUM(F11:F26)</f>
        <v>424603.86</v>
      </c>
      <c r="G28" s="7">
        <f t="shared" si="18"/>
        <v>0</v>
      </c>
      <c r="H28" s="7">
        <f t="shared" si="18"/>
        <v>374573.94000000006</v>
      </c>
      <c r="I28" s="7">
        <f t="shared" si="18"/>
        <v>1946.6200000000001</v>
      </c>
      <c r="J28" s="7">
        <f t="shared" ref="J28:K28" si="19">SUM(J11:J26)</f>
        <v>13510.56</v>
      </c>
      <c r="K28" s="7">
        <f t="shared" si="19"/>
        <v>2884.3900000000003</v>
      </c>
      <c r="L28" s="7">
        <f t="shared" ref="L28:M28" si="20">SUM(L11:L26)</f>
        <v>417410.81000000006</v>
      </c>
      <c r="M28" s="7">
        <f t="shared" si="20"/>
        <v>189238.94999999998</v>
      </c>
      <c r="N28" s="7">
        <f t="shared" ref="N28:P28" si="21">SUM(N11:N26)</f>
        <v>4856.9799999999996</v>
      </c>
      <c r="O28" s="7">
        <f t="shared" si="21"/>
        <v>393.99</v>
      </c>
      <c r="P28" s="7">
        <f t="shared" si="21"/>
        <v>8024</v>
      </c>
      <c r="Q28" s="7">
        <f t="shared" si="18"/>
        <v>88607.72</v>
      </c>
      <c r="R28" s="7">
        <f t="shared" ref="R28" si="22">SUM(R11:R26)</f>
        <v>234468.58</v>
      </c>
      <c r="S28" s="7">
        <f t="shared" si="18"/>
        <v>8268.9000000000015</v>
      </c>
      <c r="T28" s="7">
        <f t="shared" ref="T28:Y28" si="23">SUM(T11:T26)</f>
        <v>2669.63</v>
      </c>
      <c r="U28" s="7">
        <f t="shared" si="23"/>
        <v>14826.289999999999</v>
      </c>
      <c r="V28" s="7">
        <f t="shared" ref="V28:W28" si="24">SUM(V11:V26)</f>
        <v>43283.109999999993</v>
      </c>
      <c r="W28" s="7">
        <f t="shared" si="24"/>
        <v>146379.94</v>
      </c>
      <c r="X28" s="7">
        <f t="shared" si="23"/>
        <v>149239.47</v>
      </c>
      <c r="Y28" s="7">
        <f t="shared" si="23"/>
        <v>40004.21</v>
      </c>
      <c r="Z28" s="7">
        <f t="shared" si="18"/>
        <v>430169.91</v>
      </c>
      <c r="AA28" s="7">
        <f t="shared" si="18"/>
        <v>15004.949999999999</v>
      </c>
      <c r="AB28" s="7">
        <f t="shared" ref="AB28:AC28" si="25">SUM(AB11:AB26)</f>
        <v>8532.84</v>
      </c>
      <c r="AC28" s="7">
        <f t="shared" si="25"/>
        <v>23425.620000000003</v>
      </c>
      <c r="AD28" s="7">
        <f t="shared" si="18"/>
        <v>204902.99</v>
      </c>
      <c r="AE28" s="7">
        <f t="shared" ref="AE28" si="26">SUM(AE11:AE26)</f>
        <v>24254.94</v>
      </c>
      <c r="AF28" s="7">
        <f t="shared" si="18"/>
        <v>85721.310000000012</v>
      </c>
      <c r="AG28" s="7">
        <f t="shared" ref="AG28:AH28" si="27">SUM(AG11:AG26)</f>
        <v>1782.22</v>
      </c>
      <c r="AH28" s="7">
        <f t="shared" si="27"/>
        <v>680.65000000000009</v>
      </c>
      <c r="AI28" s="7">
        <f t="shared" si="18"/>
        <v>335168.38</v>
      </c>
      <c r="AJ28" s="7">
        <f t="shared" ref="AJ28:AQ28" si="28">SUM(AJ11:AJ26)</f>
        <v>2401.27</v>
      </c>
      <c r="AK28" s="7">
        <f t="shared" ref="AK28:AP28" si="29">SUM(AK11:AK26)</f>
        <v>0</v>
      </c>
      <c r="AL28" s="7">
        <f t="shared" ref="AL28:AO28" si="30">SUM(AL11:AL26)</f>
        <v>7471.66</v>
      </c>
      <c r="AM28" s="7">
        <f t="shared" si="30"/>
        <v>13879.68</v>
      </c>
      <c r="AN28" s="7">
        <f t="shared" si="30"/>
        <v>16200.859999999999</v>
      </c>
      <c r="AO28" s="7">
        <f t="shared" si="30"/>
        <v>21506.29</v>
      </c>
      <c r="AP28" s="7">
        <f t="shared" si="29"/>
        <v>123898.85</v>
      </c>
      <c r="AQ28" s="7">
        <f t="shared" si="28"/>
        <v>7258.02</v>
      </c>
      <c r="AR28" s="7">
        <f t="shared" si="18"/>
        <v>341410.77999999997</v>
      </c>
      <c r="AS28" s="5">
        <f t="shared" si="7"/>
        <v>3838329.5000000009</v>
      </c>
    </row>
    <row r="29" spans="1:45" x14ac:dyDescent="0.35">
      <c r="AS29" s="10"/>
    </row>
    <row r="30" spans="1:45" x14ac:dyDescent="0.35">
      <c r="F30" s="7"/>
      <c r="L30" s="7"/>
      <c r="Q30" s="3"/>
      <c r="R30" s="3"/>
      <c r="S30" s="3"/>
      <c r="T30" s="3"/>
      <c r="U30" s="3"/>
      <c r="V30" s="7"/>
      <c r="W30" s="7"/>
      <c r="X30" s="7"/>
      <c r="Y30" s="7"/>
      <c r="Z30" s="7"/>
      <c r="AC30" s="7"/>
      <c r="AD30" s="7"/>
      <c r="AE30" s="7"/>
      <c r="AS30" s="7">
        <f>AS28-AS27</f>
        <v>2704776.1000000006</v>
      </c>
    </row>
    <row r="31" spans="1:45" x14ac:dyDescent="0.35">
      <c r="F31" s="7"/>
      <c r="V31" s="7"/>
      <c r="W31" s="7"/>
      <c r="AC31" s="7"/>
      <c r="AQ31" s="7"/>
      <c r="AS31" s="10"/>
    </row>
    <row r="32" spans="1:45" x14ac:dyDescent="0.35">
      <c r="AS32" s="10"/>
    </row>
    <row r="33" spans="45:45" x14ac:dyDescent="0.35">
      <c r="AS33" s="10"/>
    </row>
  </sheetData>
  <sheetProtection formatCells="0" formatColumns="0" formatRows="0" insertColumns="0" insertRows="0" insertHyperlinks="0" deleteColumns="0" deleteRows="0" sort="0" autoFilter="0" pivotTables="0"/>
  <pageMargins left="0" right="0" top="0.39370078740157483" bottom="0.15748031496062992" header="0.31496062992125984" footer="0.31496062992125984"/>
  <pageSetup scale="75" orientation="landscape" r:id="rId1"/>
  <headerFooter>
    <oddHeader>&amp;RPielikums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Ieņēmumu, izdevumu deklarācija</vt:lpstr>
      <vt:lpstr>'Ieņēmumu, izdevumu deklarācija'!Drukas_apgabals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Partiju Deklarācija</dc:title>
  <dc:subject>Partiju Deklarācija</dc:subject>
  <dc:creator>Korupcijas novēršanas un apkarošanas birojs</dc:creator>
  <cp:keywords/>
  <dc:description>Partiju Deklarācija</dc:description>
  <cp:lastModifiedBy>Paula Vilsone</cp:lastModifiedBy>
  <cp:lastPrinted>2021-12-20T07:04:37Z</cp:lastPrinted>
  <dcterms:created xsi:type="dcterms:W3CDTF">2021-04-12T07:41:05Z</dcterms:created>
  <dcterms:modified xsi:type="dcterms:W3CDTF">2022-01-05T13:04:39Z</dcterms:modified>
  <cp:category/>
</cp:coreProperties>
</file>